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.eliot\Downloads\Audit Energie\"/>
    </mc:Choice>
  </mc:AlternateContent>
  <xr:revisionPtr revIDLastSave="0" documentId="13_ncr:1_{0C04BE84-D6CE-4C1D-9E33-5B59DE3A41E7}" xr6:coauthVersionLast="47" xr6:coauthVersionMax="47" xr10:uidLastSave="{00000000-0000-0000-0000-000000000000}"/>
  <bookViews>
    <workbookView xWindow="30600" yWindow="-120" windowWidth="30960" windowHeight="16800" xr2:uid="{B659AACE-85E7-4889-B096-0932E35ED641}"/>
  </bookViews>
  <sheets>
    <sheet name="Table v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I29" i="1"/>
  <c r="I18" i="1"/>
  <c r="I8" i="1"/>
  <c r="I32" i="1"/>
  <c r="E8" i="1"/>
  <c r="E18" i="1"/>
  <c r="G18" i="1" l="1"/>
  <c r="E22" i="1"/>
  <c r="G22" i="1" s="1"/>
  <c r="E21" i="1"/>
  <c r="G21" i="1" s="1"/>
  <c r="E26" i="1"/>
  <c r="G26" i="1" s="1"/>
  <c r="E29" i="1"/>
  <c r="G29" i="1" s="1"/>
  <c r="E20" i="1"/>
  <c r="I20" i="1" s="1"/>
  <c r="E9" i="1"/>
  <c r="I9" i="1" s="1"/>
  <c r="E23" i="1"/>
  <c r="G23" i="1" s="1"/>
  <c r="E19" i="1"/>
  <c r="G19" i="1" s="1"/>
  <c r="E10" i="1"/>
  <c r="G10" i="1" s="1"/>
  <c r="E27" i="1"/>
  <c r="G27" i="1" s="1"/>
  <c r="E14" i="1"/>
  <c r="G14" i="1" s="1"/>
  <c r="E15" i="1"/>
  <c r="G15" i="1" s="1"/>
  <c r="E25" i="1"/>
  <c r="G25" i="1" s="1"/>
  <c r="E24" i="1"/>
  <c r="G24" i="1" s="1"/>
  <c r="E13" i="1"/>
  <c r="G13" i="1" s="1"/>
  <c r="E11" i="1"/>
  <c r="G11" i="1" s="1"/>
  <c r="G12" i="1"/>
  <c r="G16" i="1"/>
  <c r="G17" i="1"/>
  <c r="G28" i="1"/>
  <c r="G30" i="1"/>
  <c r="G31" i="1"/>
  <c r="G32" i="1"/>
  <c r="G9" i="1" l="1"/>
  <c r="G20" i="1"/>
</calcChain>
</file>

<file path=xl/sharedStrings.xml><?xml version="1.0" encoding="utf-8"?>
<sst xmlns="http://schemas.openxmlformats.org/spreadsheetml/2006/main" count="135" uniqueCount="55">
  <si>
    <t>MWh</t>
  </si>
  <si>
    <t>TJ</t>
  </si>
  <si>
    <t>Choix Type d'energie</t>
  </si>
  <si>
    <t>AUTRES</t>
  </si>
  <si>
    <t>B30</t>
  </si>
  <si>
    <t>BIO_GNV</t>
  </si>
  <si>
    <t>BUTANE_PROPANE</t>
  </si>
  <si>
    <t>CHARBON</t>
  </si>
  <si>
    <t>COKE_HOUILLE</t>
  </si>
  <si>
    <t>COMBUSTIBLES_SPECIAUX</t>
  </si>
  <si>
    <t>ELECTRICITE</t>
  </si>
  <si>
    <t>EMULSION_EAU_GAZOLE</t>
  </si>
  <si>
    <t>ESSENCE</t>
  </si>
  <si>
    <t>ETHANOL</t>
  </si>
  <si>
    <t>FIOUL_DOMESTIQUE</t>
  </si>
  <si>
    <t>FIOUL_LOURD</t>
  </si>
  <si>
    <t>GASOIL</t>
  </si>
  <si>
    <t>GAZ_NATUREL</t>
  </si>
  <si>
    <t>GNV</t>
  </si>
  <si>
    <t>GPL</t>
  </si>
  <si>
    <t>KEROSENE</t>
  </si>
  <si>
    <t>LIQUEUR_NOIRE</t>
  </si>
  <si>
    <t>PRODUIT_PETROLIER</t>
  </si>
  <si>
    <t>RESEAU_URBAIN</t>
  </si>
  <si>
    <t>VAPEUR</t>
  </si>
  <si>
    <t>Tep</t>
  </si>
  <si>
    <t>tonne</t>
  </si>
  <si>
    <t>MWh PCS</t>
  </si>
  <si>
    <t>litre</t>
  </si>
  <si>
    <t>BIOGAZ</t>
  </si>
  <si>
    <t>GAZ_INDUSTRIEL</t>
  </si>
  <si>
    <t>MWh PCI</t>
  </si>
  <si>
    <t>BOIS</t>
  </si>
  <si>
    <t>source</t>
  </si>
  <si>
    <t>https://bilans-ges.ademe.fr/documentation/UPLOAD_DOC_FR/index.htm?pci_et_masse_volumique.htm</t>
  </si>
  <si>
    <t>https://www.ecologie.gouv.fr/sites/default/files/ETS_Valeurs_nationales_Citepa%20_2022.pdf</t>
  </si>
  <si>
    <t>https://www.douane.gouv.fr/sites/default/files/uploads/files/2020-08/Annexes_circulaire_TIRIB.pdf</t>
  </si>
  <si>
    <t>https://www.picbleu.fr/les-articles/pouvoir-calorifique-des-combustibles-energies-en-pcs-et-pci</t>
  </si>
  <si>
    <t>l'unité des combustibles est exprimée en "MWh PCI"</t>
  </si>
  <si>
    <t>http://www.thermexcel.com/french/ressourc/gaz_comb.htm</t>
  </si>
  <si>
    <t>Facteur d'émission GES</t>
  </si>
  <si>
    <t>https://www.environnement.gouv.qc.ca/changements/ges/guide-quantification/guide-quantification-ges.pdf</t>
  </si>
  <si>
    <t>http://23dd.fr/images/stories/Documents/PV/Ademe_Metro_Chapitre_2_Energie.pdf</t>
  </si>
  <si>
    <t>Consommations d'énergie dans PFA</t>
  </si>
  <si>
    <t>https://prod-basecarbonesolo.ademe-dri.fr/documentation/UPLOAD_DOC_FR/index.htm?new_liquides.htm</t>
  </si>
  <si>
    <t>Convertisseur (page d'accueil)</t>
  </si>
  <si>
    <t>https://www.ocl-journal.org/articles/ocl/pdf/2020/01/ocl190049s.pdf
https://www.ecologie.gouv.fr/sites/default/files/r%C3%A9f%C3%A9rentiel%20sur%20les%20facteurs%20d%E2%80%99%C3%A9missions%20de%20GES%202016.pdf</t>
  </si>
  <si>
    <t>https://www.ifpenergiesnouvelles.fr/sites/ifpen.fr/files/inline-images/Innovation%20et%20industrie/Analyse%20du%20cycle%20de%20vie%20(ACV)/Rapport_ACV%20GNV_version%20finale.pdf
https://www.ecologie.gouv.fr/sites/default/files/ETS_Valeurs_nationales_Citepa%20_2022.pdf</t>
  </si>
  <si>
    <t>https://www.theses.fr/2015GREAI085.pdf
http://23dd.fr/images/stories/Documents/PV/Ademe_Metro_Chapitre_2_Energie.pdf</t>
  </si>
  <si>
    <t>Version N°1</t>
  </si>
  <si>
    <t>Date de mise à jour : 25/06/2026</t>
  </si>
  <si>
    <r>
      <t xml:space="preserve">A toutes fins utiles, l'ADEME met à disposition cette table de conversion des unités. Cette table pourra être mise à jour afin de préciser les facteurs de correction. Par exemple, les valeurs en </t>
    </r>
    <r>
      <rPr>
        <sz val="11"/>
        <color rgb="FFC00000"/>
        <rFont val="Calibri"/>
        <family val="2"/>
        <scheme val="minor"/>
      </rPr>
      <t>rouge</t>
    </r>
    <r>
      <rPr>
        <sz val="11"/>
        <color theme="1"/>
        <rFont val="Calibri"/>
        <family val="2"/>
        <scheme val="minor"/>
      </rPr>
      <t xml:space="preserve"> ne sont pas totalement consolidées à date (mais peuvent être utilisée). En ce sens, n'hésitez pas à nous faire part de vos données/de vos sources le cas échéant. Nous vous remercions.</t>
    </r>
  </si>
  <si>
    <t>Table de conversion</t>
  </si>
  <si>
    <t>Conversion des unités des consommations d'énergie de PFA en --&gt; MWh et en TJ</t>
  </si>
  <si>
    <t>Conversion des consommations d'énergie en MWh en --&gt; émission GES en tCO2équivalent/MWh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</si>
</sst>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"/>
    <numFmt numFmtId="165" formatCode="0.000"/>
    <numFmt numFmtId="166" formatCode="0.000000"/>
    <numFmt numFmtId="167" formatCode="#,##0&quot; GJ/t&quot;"/>
    <numFmt numFmtId="168" formatCode="#,##0&quot; MJ/l&quot;"/>
    <numFmt numFmtId="169" formatCode="#,##0.000000&quot; t/l&quot;"/>
    <numFmt numFmtId="170" formatCode="#,##0.000&quot; tCO2e/MWh&quot;"/>
    <numFmt numFmtId="171" formatCode="#,##0.0&quot; GJ/t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4" borderId="8" xfId="0" applyFill="1" applyBorder="1" applyAlignment="1">
      <alignment vertical="center"/>
    </xf>
    <xf numFmtId="164" fontId="0" fillId="4" borderId="8" xfId="0" applyNumberForma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165" fontId="0" fillId="4" borderId="1" xfId="0" applyNumberForma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166" fontId="0" fillId="4" borderId="1" xfId="0" applyNumberForma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164" fontId="0" fillId="4" borderId="5" xfId="0" applyNumberFormat="1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vertical="center"/>
    </xf>
    <xf numFmtId="0" fontId="0" fillId="6" borderId="8" xfId="0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0" fillId="6" borderId="5" xfId="0" applyFill="1" applyBorder="1" applyAlignment="1">
      <alignment vertical="center"/>
    </xf>
    <xf numFmtId="165" fontId="0" fillId="4" borderId="8" xfId="0" applyNumberFormat="1" applyFill="1" applyBorder="1" applyAlignment="1">
      <alignment vertical="center"/>
    </xf>
    <xf numFmtId="0" fontId="6" fillId="7" borderId="10" xfId="0" applyFont="1" applyFill="1" applyBorder="1" applyAlignment="1">
      <alignment horizontal="center" vertical="center" wrapText="1"/>
    </xf>
    <xf numFmtId="170" fontId="0" fillId="5" borderId="15" xfId="0" applyNumberFormat="1" applyFill="1" applyBorder="1" applyAlignment="1">
      <alignment vertical="center"/>
    </xf>
    <xf numFmtId="170" fontId="0" fillId="5" borderId="16" xfId="0" applyNumberForma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164" fontId="0" fillId="3" borderId="18" xfId="0" applyNumberFormat="1" applyFill="1" applyBorder="1" applyAlignment="1">
      <alignment vertical="center"/>
    </xf>
    <xf numFmtId="168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 wrapText="1"/>
    </xf>
    <xf numFmtId="0" fontId="4" fillId="3" borderId="0" xfId="1" applyFill="1" applyAlignment="1">
      <alignment vertical="center"/>
    </xf>
    <xf numFmtId="167" fontId="0" fillId="3" borderId="0" xfId="0" applyNumberFormat="1" applyFill="1" applyAlignment="1">
      <alignment vertical="center"/>
    </xf>
    <xf numFmtId="169" fontId="0" fillId="3" borderId="0" xfId="0" applyNumberFormat="1" applyFill="1" applyAlignment="1">
      <alignment vertical="center"/>
    </xf>
    <xf numFmtId="171" fontId="0" fillId="3" borderId="0" xfId="0" applyNumberFormat="1" applyFill="1" applyAlignment="1">
      <alignment vertical="center"/>
    </xf>
    <xf numFmtId="165" fontId="7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170" fontId="7" fillId="5" borderId="17" xfId="0" applyNumberFormat="1" applyFont="1" applyFill="1" applyBorder="1" applyAlignment="1">
      <alignment vertical="center"/>
    </xf>
    <xf numFmtId="0" fontId="0" fillId="8" borderId="18" xfId="0" applyFill="1" applyBorder="1" applyAlignment="1">
      <alignment horizontal="left" vertical="center"/>
    </xf>
    <xf numFmtId="0" fontId="0" fillId="8" borderId="19" xfId="0" applyFill="1" applyBorder="1" applyAlignment="1">
      <alignment horizontal="left" vertical="center"/>
    </xf>
    <xf numFmtId="0" fontId="0" fillId="8" borderId="20" xfId="0" applyFill="1" applyBorder="1" applyAlignment="1">
      <alignment horizontal="left" vertical="center"/>
    </xf>
    <xf numFmtId="0" fontId="0" fillId="8" borderId="18" xfId="0" applyFill="1" applyBorder="1" applyAlignment="1">
      <alignment horizontal="left" vertical="center" wrapText="1"/>
    </xf>
    <xf numFmtId="0" fontId="0" fillId="8" borderId="19" xfId="0" applyFill="1" applyBorder="1" applyAlignment="1">
      <alignment horizontal="left" vertical="center" wrapText="1"/>
    </xf>
    <xf numFmtId="0" fontId="0" fillId="8" borderId="20" xfId="0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cologie.gouv.fr/sites/default/files/ETS_Valeurs_nationales_Citepa%20_2022.pdf" TargetMode="External"/><Relationship Id="rId2" Type="http://schemas.openxmlformats.org/officeDocument/2006/relationships/hyperlink" Target="https://www.douane.gouv.fr/sites/default/files/uploads/files/2020-08/Annexes_circulaire_TIRIB.pdf" TargetMode="External"/><Relationship Id="rId1" Type="http://schemas.openxmlformats.org/officeDocument/2006/relationships/hyperlink" Target="https://www.ecologie.gouv.fr/sites/default/files/ETS_Valeurs_nationales_Citepa%20_2022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rod-basecarbonesolo.ademe-dri.fr/documentation/UPLOAD_DOC_FR/index.htm?new_liquide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20B56-D613-460F-B9BD-902E1ECC7A61}">
  <dimension ref="B1:N35"/>
  <sheetViews>
    <sheetView tabSelected="1" workbookViewId="0">
      <selection activeCell="I6" sqref="I6"/>
    </sheetView>
  </sheetViews>
  <sheetFormatPr baseColWidth="10" defaultRowHeight="15" x14ac:dyDescent="0.25"/>
  <cols>
    <col min="1" max="1" width="2.140625" style="1" customWidth="1"/>
    <col min="2" max="2" width="24.140625" style="1" bestFit="1" customWidth="1"/>
    <col min="3" max="3" width="2" style="1" bestFit="1" customWidth="1"/>
    <col min="4" max="4" width="9.42578125" style="1" bestFit="1" customWidth="1"/>
    <col min="5" max="5" width="15.5703125" style="1" customWidth="1"/>
    <col min="6" max="6" width="10.5703125" style="1" customWidth="1"/>
    <col min="7" max="7" width="8.5703125" style="1" bestFit="1" customWidth="1"/>
    <col min="8" max="8" width="2.7109375" style="1" bestFit="1" customWidth="1"/>
    <col min="9" max="9" width="33.85546875" style="1" customWidth="1"/>
    <col min="10" max="10" width="2.140625" style="1" customWidth="1"/>
    <col min="11" max="11" width="11.140625" style="1" customWidth="1"/>
    <col min="12" max="12" width="8.5703125" style="1" bestFit="1" customWidth="1"/>
    <col min="13" max="13" width="101.140625" style="1" bestFit="1" customWidth="1"/>
    <col min="14" max="14" width="11.140625" style="1" bestFit="1" customWidth="1"/>
    <col min="15" max="16384" width="11.42578125" style="1"/>
  </cols>
  <sheetData>
    <row r="1" spans="2:14" x14ac:dyDescent="0.25">
      <c r="B1" s="41" t="s">
        <v>49</v>
      </c>
      <c r="C1" s="42"/>
      <c r="D1" s="42"/>
      <c r="E1" s="42"/>
      <c r="F1" s="42"/>
      <c r="G1" s="42"/>
      <c r="H1" s="42"/>
      <c r="I1" s="43"/>
    </row>
    <row r="2" spans="2:14" x14ac:dyDescent="0.25">
      <c r="B2" s="41" t="s">
        <v>50</v>
      </c>
      <c r="C2" s="42"/>
      <c r="D2" s="42"/>
      <c r="E2" s="42"/>
      <c r="F2" s="42"/>
      <c r="G2" s="42"/>
      <c r="H2" s="42"/>
      <c r="I2" s="43"/>
    </row>
    <row r="3" spans="2:14" ht="63.75" customHeight="1" x14ac:dyDescent="0.25">
      <c r="B3" s="44" t="s">
        <v>51</v>
      </c>
      <c r="C3" s="45"/>
      <c r="D3" s="45"/>
      <c r="E3" s="45"/>
      <c r="F3" s="45"/>
      <c r="G3" s="45"/>
      <c r="H3" s="45"/>
      <c r="I3" s="46"/>
    </row>
    <row r="4" spans="2:14" ht="15.75" thickBot="1" x14ac:dyDescent="0.3"/>
    <row r="5" spans="2:14" ht="15.75" thickBot="1" x14ac:dyDescent="0.3">
      <c r="B5" s="47" t="s">
        <v>52</v>
      </c>
      <c r="C5" s="48"/>
      <c r="D5" s="48"/>
      <c r="E5" s="48"/>
      <c r="F5" s="48"/>
      <c r="G5" s="48"/>
      <c r="H5" s="48"/>
      <c r="I5" s="49"/>
      <c r="L5" s="50" t="s">
        <v>33</v>
      </c>
      <c r="M5" s="51"/>
      <c r="N5" s="52"/>
    </row>
    <row r="6" spans="2:14" ht="45.75" thickBot="1" x14ac:dyDescent="0.3">
      <c r="B6" s="59" t="s">
        <v>43</v>
      </c>
      <c r="C6" s="60"/>
      <c r="D6" s="61"/>
      <c r="E6" s="62" t="s">
        <v>53</v>
      </c>
      <c r="F6" s="60"/>
      <c r="G6" s="60"/>
      <c r="H6" s="63"/>
      <c r="I6" s="22" t="s">
        <v>54</v>
      </c>
      <c r="L6" s="25"/>
      <c r="M6" s="25"/>
      <c r="N6" s="25"/>
    </row>
    <row r="7" spans="2:14" ht="35.25" customHeight="1" thickBot="1" x14ac:dyDescent="0.3">
      <c r="B7" s="14" t="s">
        <v>2</v>
      </c>
      <c r="C7" s="53"/>
      <c r="D7" s="54"/>
      <c r="E7" s="55" t="s">
        <v>38</v>
      </c>
      <c r="F7" s="56"/>
      <c r="G7" s="57"/>
      <c r="H7" s="58"/>
      <c r="I7" s="13" t="s">
        <v>40</v>
      </c>
      <c r="L7" s="25"/>
      <c r="M7" s="25" t="s">
        <v>44</v>
      </c>
      <c r="N7" s="25"/>
    </row>
    <row r="8" spans="2:14" x14ac:dyDescent="0.25">
      <c r="B8" s="15" t="s">
        <v>3</v>
      </c>
      <c r="C8" s="16">
        <v>1</v>
      </c>
      <c r="D8" s="16" t="s">
        <v>25</v>
      </c>
      <c r="E8" s="21">
        <f>G8/G35</f>
        <v>11.166666666666666</v>
      </c>
      <c r="F8" s="2" t="s">
        <v>0</v>
      </c>
      <c r="G8" s="3">
        <v>4.02E-2</v>
      </c>
      <c r="H8" s="4" t="s">
        <v>1</v>
      </c>
      <c r="I8" s="23">
        <f>73*$G$35</f>
        <v>0.26279999999999998</v>
      </c>
      <c r="L8" s="25"/>
      <c r="M8" s="25" t="s">
        <v>42</v>
      </c>
      <c r="N8" s="25"/>
    </row>
    <row r="9" spans="2:14" ht="45" x14ac:dyDescent="0.25">
      <c r="B9" s="17" t="s">
        <v>4</v>
      </c>
      <c r="C9" s="18">
        <v>1</v>
      </c>
      <c r="D9" s="18" t="s">
        <v>28</v>
      </c>
      <c r="E9" s="5">
        <f>C9*L9/$G$35/1000000</f>
        <v>9.694444444444443E-3</v>
      </c>
      <c r="F9" s="6" t="s">
        <v>0</v>
      </c>
      <c r="G9" s="7">
        <f t="shared" ref="G9:G32" si="0">E9*0.0036</f>
        <v>3.4899999999999995E-5</v>
      </c>
      <c r="H9" s="8" t="s">
        <v>1</v>
      </c>
      <c r="I9" s="24">
        <f>2.85*1/E9/1000</f>
        <v>0.2939828080229227</v>
      </c>
      <c r="L9" s="30">
        <v>34.9</v>
      </c>
      <c r="M9" s="31" t="s">
        <v>46</v>
      </c>
      <c r="N9" s="32"/>
    </row>
    <row r="10" spans="2:14" x14ac:dyDescent="0.25">
      <c r="B10" s="17" t="s">
        <v>5</v>
      </c>
      <c r="C10" s="18">
        <v>1</v>
      </c>
      <c r="D10" s="18" t="s">
        <v>26</v>
      </c>
      <c r="E10" s="5">
        <f>C10*L10/$G$35/1000</f>
        <v>13.166666666666666</v>
      </c>
      <c r="F10" s="6" t="s">
        <v>0</v>
      </c>
      <c r="G10" s="9">
        <f t="shared" si="0"/>
        <v>4.7399999999999998E-2</v>
      </c>
      <c r="H10" s="8" t="s">
        <v>1</v>
      </c>
      <c r="I10" s="24">
        <v>4.7500000000000001E-2</v>
      </c>
      <c r="L10" s="33">
        <v>47.4</v>
      </c>
      <c r="M10" s="32" t="s">
        <v>35</v>
      </c>
      <c r="N10" s="25"/>
    </row>
    <row r="11" spans="2:14" x14ac:dyDescent="0.25">
      <c r="B11" s="17" t="s">
        <v>29</v>
      </c>
      <c r="C11" s="18">
        <v>1</v>
      </c>
      <c r="D11" s="18" t="s">
        <v>27</v>
      </c>
      <c r="E11" s="5">
        <f>C11/1.111</f>
        <v>0.90009000900090008</v>
      </c>
      <c r="F11" s="6" t="s">
        <v>0</v>
      </c>
      <c r="G11" s="9">
        <f t="shared" si="0"/>
        <v>3.2403240324032404E-3</v>
      </c>
      <c r="H11" s="8" t="s">
        <v>1</v>
      </c>
      <c r="I11" s="24">
        <v>4.4400000000000002E-2</v>
      </c>
      <c r="L11" s="25"/>
      <c r="M11" s="25"/>
      <c r="N11" s="25"/>
    </row>
    <row r="12" spans="2:14" x14ac:dyDescent="0.25">
      <c r="B12" s="17" t="s">
        <v>32</v>
      </c>
      <c r="C12" s="18">
        <v>1</v>
      </c>
      <c r="D12" s="18" t="s">
        <v>31</v>
      </c>
      <c r="E12" s="6">
        <v>1</v>
      </c>
      <c r="F12" s="6" t="s">
        <v>0</v>
      </c>
      <c r="G12" s="9">
        <f t="shared" si="0"/>
        <v>3.5999999999999999E-3</v>
      </c>
      <c r="H12" s="8" t="s">
        <v>1</v>
      </c>
      <c r="I12" s="24">
        <v>3.2000000000000001E-2</v>
      </c>
      <c r="L12" s="25"/>
      <c r="M12" s="25"/>
      <c r="N12" s="25"/>
    </row>
    <row r="13" spans="2:14" x14ac:dyDescent="0.25">
      <c r="B13" s="17" t="s">
        <v>6</v>
      </c>
      <c r="C13" s="18">
        <v>1</v>
      </c>
      <c r="D13" s="18" t="s">
        <v>27</v>
      </c>
      <c r="E13" s="5">
        <f>C13/1.087</f>
        <v>0.91996320147194111</v>
      </c>
      <c r="F13" s="6" t="s">
        <v>0</v>
      </c>
      <c r="G13" s="9">
        <f t="shared" si="0"/>
        <v>3.3118675252989879E-3</v>
      </c>
      <c r="H13" s="8" t="s">
        <v>1</v>
      </c>
      <c r="I13" s="24">
        <v>0.23300000000000001</v>
      </c>
      <c r="L13" s="33"/>
      <c r="M13" s="32" t="s">
        <v>39</v>
      </c>
      <c r="N13" s="25"/>
    </row>
    <row r="14" spans="2:14" x14ac:dyDescent="0.25">
      <c r="B14" s="17" t="s">
        <v>7</v>
      </c>
      <c r="C14" s="18">
        <v>1</v>
      </c>
      <c r="D14" s="18" t="s">
        <v>26</v>
      </c>
      <c r="E14" s="5">
        <f>C14*L14/$G$35/1000</f>
        <v>7.2222222222222223</v>
      </c>
      <c r="F14" s="6" t="s">
        <v>0</v>
      </c>
      <c r="G14" s="9">
        <f t="shared" si="0"/>
        <v>2.5999999999999999E-2</v>
      </c>
      <c r="H14" s="8" t="s">
        <v>1</v>
      </c>
      <c r="I14" s="24">
        <v>0.34499999999999997</v>
      </c>
      <c r="L14" s="33">
        <v>26</v>
      </c>
      <c r="M14" s="25" t="s">
        <v>34</v>
      </c>
      <c r="N14" s="25"/>
    </row>
    <row r="15" spans="2:14" x14ac:dyDescent="0.25">
      <c r="B15" s="17" t="s">
        <v>8</v>
      </c>
      <c r="C15" s="18">
        <v>1</v>
      </c>
      <c r="D15" s="18" t="s">
        <v>26</v>
      </c>
      <c r="E15" s="5">
        <f>C15*L15/$G$35/1000</f>
        <v>7.7777777777777786</v>
      </c>
      <c r="F15" s="6" t="s">
        <v>0</v>
      </c>
      <c r="G15" s="9">
        <f t="shared" si="0"/>
        <v>2.8000000000000001E-2</v>
      </c>
      <c r="H15" s="8" t="s">
        <v>1</v>
      </c>
      <c r="I15" s="24">
        <v>0.38900000000000001</v>
      </c>
      <c r="L15" s="33">
        <v>28</v>
      </c>
      <c r="M15" s="25" t="s">
        <v>34</v>
      </c>
      <c r="N15" s="25"/>
    </row>
    <row r="16" spans="2:14" x14ac:dyDescent="0.25">
      <c r="B16" s="17" t="s">
        <v>9</v>
      </c>
      <c r="C16" s="18">
        <v>1</v>
      </c>
      <c r="D16" s="18" t="s">
        <v>31</v>
      </c>
      <c r="E16" s="6">
        <v>1</v>
      </c>
      <c r="F16" s="6" t="s">
        <v>0</v>
      </c>
      <c r="G16" s="9">
        <f t="shared" si="0"/>
        <v>3.5999999999999999E-3</v>
      </c>
      <c r="H16" s="8" t="s">
        <v>1</v>
      </c>
      <c r="I16" s="24">
        <v>0.33500000000000002</v>
      </c>
      <c r="L16" s="33"/>
      <c r="M16" s="25"/>
      <c r="N16" s="25"/>
    </row>
    <row r="17" spans="2:14" x14ac:dyDescent="0.25">
      <c r="B17" s="17" t="s">
        <v>10</v>
      </c>
      <c r="C17" s="18">
        <v>1</v>
      </c>
      <c r="D17" s="18" t="s">
        <v>0</v>
      </c>
      <c r="E17" s="6">
        <v>1</v>
      </c>
      <c r="F17" s="6" t="s">
        <v>0</v>
      </c>
      <c r="G17" s="9">
        <f t="shared" si="0"/>
        <v>3.5999999999999999E-3</v>
      </c>
      <c r="H17" s="8" t="s">
        <v>1</v>
      </c>
      <c r="I17" s="24">
        <v>4.6100000000000002E-2</v>
      </c>
      <c r="L17" s="33"/>
      <c r="M17" s="25"/>
      <c r="N17" s="25"/>
    </row>
    <row r="18" spans="2:14" x14ac:dyDescent="0.25">
      <c r="B18" s="17" t="s">
        <v>11</v>
      </c>
      <c r="C18" s="18">
        <v>1</v>
      </c>
      <c r="D18" s="18" t="s">
        <v>28</v>
      </c>
      <c r="E18" s="5">
        <f>C18*L18*N18/$G$35/1000</f>
        <v>9.2906666666666658E-3</v>
      </c>
      <c r="F18" s="6" t="s">
        <v>0</v>
      </c>
      <c r="G18" s="7">
        <f t="shared" si="0"/>
        <v>3.3446399999999999E-5</v>
      </c>
      <c r="H18" s="8" t="s">
        <v>1</v>
      </c>
      <c r="I18" s="24">
        <f>73.3*$G$35</f>
        <v>0.26388</v>
      </c>
      <c r="L18" s="33">
        <v>40.200000000000003</v>
      </c>
      <c r="M18" s="32" t="s">
        <v>35</v>
      </c>
      <c r="N18" s="34">
        <v>8.3199999999999995E-4</v>
      </c>
    </row>
    <row r="19" spans="2:14" x14ac:dyDescent="0.25">
      <c r="B19" s="17" t="s">
        <v>12</v>
      </c>
      <c r="C19" s="18">
        <v>1</v>
      </c>
      <c r="D19" s="18" t="s">
        <v>28</v>
      </c>
      <c r="E19" s="5">
        <f>C19*L19/$G$35/1000000</f>
        <v>8.8888888888888889E-3</v>
      </c>
      <c r="F19" s="6" t="s">
        <v>0</v>
      </c>
      <c r="G19" s="7">
        <f t="shared" si="0"/>
        <v>3.1999999999999999E-5</v>
      </c>
      <c r="H19" s="8" t="s">
        <v>1</v>
      </c>
      <c r="I19" s="24">
        <v>0.311</v>
      </c>
      <c r="L19" s="30">
        <v>32</v>
      </c>
      <c r="M19" s="32" t="s">
        <v>36</v>
      </c>
      <c r="N19" s="25"/>
    </row>
    <row r="20" spans="2:14" x14ac:dyDescent="0.25">
      <c r="B20" s="17" t="s">
        <v>13</v>
      </c>
      <c r="C20" s="18">
        <v>1</v>
      </c>
      <c r="D20" s="18" t="s">
        <v>28</v>
      </c>
      <c r="E20" s="5">
        <f>C20*L20/$G$35/1000000</f>
        <v>5.9166666666666673E-3</v>
      </c>
      <c r="F20" s="6" t="s">
        <v>0</v>
      </c>
      <c r="G20" s="7">
        <f t="shared" si="0"/>
        <v>2.1300000000000003E-5</v>
      </c>
      <c r="H20" s="8" t="s">
        <v>1</v>
      </c>
      <c r="I20" s="24">
        <f>1.508*1/E20/1000</f>
        <v>0.25487323943661966</v>
      </c>
      <c r="L20" s="30">
        <v>21.3</v>
      </c>
      <c r="M20" s="25" t="s">
        <v>41</v>
      </c>
      <c r="N20" s="25"/>
    </row>
    <row r="21" spans="2:14" x14ac:dyDescent="0.25">
      <c r="B21" s="17" t="s">
        <v>14</v>
      </c>
      <c r="C21" s="18">
        <v>1</v>
      </c>
      <c r="D21" s="18" t="s">
        <v>28</v>
      </c>
      <c r="E21" s="5">
        <f>C21*L21*N21/$G$35/1000</f>
        <v>9.8583333333333335E-3</v>
      </c>
      <c r="F21" s="6" t="s">
        <v>0</v>
      </c>
      <c r="G21" s="7">
        <f t="shared" si="0"/>
        <v>3.5490000000000001E-5</v>
      </c>
      <c r="H21" s="8" t="s">
        <v>1</v>
      </c>
      <c r="I21" s="24">
        <v>0.27200000000000002</v>
      </c>
      <c r="L21" s="33">
        <v>42</v>
      </c>
      <c r="M21" s="25" t="s">
        <v>34</v>
      </c>
      <c r="N21" s="34">
        <v>8.4500000000000005E-4</v>
      </c>
    </row>
    <row r="22" spans="2:14" x14ac:dyDescent="0.25">
      <c r="B22" s="17" t="s">
        <v>15</v>
      </c>
      <c r="C22" s="18">
        <v>1</v>
      </c>
      <c r="D22" s="18" t="s">
        <v>28</v>
      </c>
      <c r="E22" s="5">
        <f>C22*L22*N22/$G$35/1000</f>
        <v>0.01</v>
      </c>
      <c r="F22" s="6" t="s">
        <v>0</v>
      </c>
      <c r="G22" s="7">
        <f>E22*0.0036</f>
        <v>3.6000000000000001E-5</v>
      </c>
      <c r="H22" s="8" t="s">
        <v>1</v>
      </c>
      <c r="I22" s="24">
        <v>0.28299999999999997</v>
      </c>
      <c r="L22" s="33">
        <v>40</v>
      </c>
      <c r="M22" s="25" t="s">
        <v>34</v>
      </c>
      <c r="N22" s="34">
        <v>8.9999999999999998E-4</v>
      </c>
    </row>
    <row r="23" spans="2:14" x14ac:dyDescent="0.25">
      <c r="B23" s="17" t="s">
        <v>16</v>
      </c>
      <c r="C23" s="18">
        <v>1</v>
      </c>
      <c r="D23" s="18" t="s">
        <v>28</v>
      </c>
      <c r="E23" s="5">
        <f>C23*L23/$G$35/1000000</f>
        <v>7.2222222222222228E-3</v>
      </c>
      <c r="F23" s="6" t="s">
        <v>0</v>
      </c>
      <c r="G23" s="7">
        <f t="shared" si="0"/>
        <v>2.6000000000000002E-5</v>
      </c>
      <c r="H23" s="8" t="s">
        <v>1</v>
      </c>
      <c r="I23" s="24">
        <v>0.312</v>
      </c>
      <c r="L23" s="30">
        <v>26</v>
      </c>
      <c r="M23" s="25" t="s">
        <v>36</v>
      </c>
      <c r="N23" s="25"/>
    </row>
    <row r="24" spans="2:14" x14ac:dyDescent="0.25">
      <c r="B24" s="17" t="s">
        <v>17</v>
      </c>
      <c r="C24" s="18">
        <v>1</v>
      </c>
      <c r="D24" s="18" t="s">
        <v>27</v>
      </c>
      <c r="E24" s="5">
        <f>C24/1.111</f>
        <v>0.90009000900090008</v>
      </c>
      <c r="F24" s="6" t="s">
        <v>0</v>
      </c>
      <c r="G24" s="9">
        <f t="shared" si="0"/>
        <v>3.2403240324032404E-3</v>
      </c>
      <c r="H24" s="8" t="s">
        <v>1</v>
      </c>
      <c r="I24" s="24">
        <v>0.187</v>
      </c>
      <c r="L24" s="33"/>
      <c r="M24" s="25" t="s">
        <v>39</v>
      </c>
      <c r="N24" s="25"/>
    </row>
    <row r="25" spans="2:14" x14ac:dyDescent="0.25">
      <c r="B25" s="17" t="s">
        <v>30</v>
      </c>
      <c r="C25" s="18">
        <v>1</v>
      </c>
      <c r="D25" s="18" t="s">
        <v>27</v>
      </c>
      <c r="E25" s="5">
        <f>C25/1.111</f>
        <v>0.90009000900090008</v>
      </c>
      <c r="F25" s="6" t="s">
        <v>0</v>
      </c>
      <c r="G25" s="9">
        <f t="shared" si="0"/>
        <v>3.2403240324032404E-3</v>
      </c>
      <c r="H25" s="8" t="s">
        <v>1</v>
      </c>
      <c r="I25" s="24">
        <v>0.17100000000000001</v>
      </c>
      <c r="L25" s="33"/>
      <c r="M25" s="25" t="s">
        <v>39</v>
      </c>
      <c r="N25" s="25"/>
    </row>
    <row r="26" spans="2:14" ht="60" x14ac:dyDescent="0.25">
      <c r="B26" s="17" t="s">
        <v>18</v>
      </c>
      <c r="C26" s="18">
        <v>1</v>
      </c>
      <c r="D26" s="18" t="s">
        <v>26</v>
      </c>
      <c r="E26" s="5">
        <f>C26*L26/$G$35/1000</f>
        <v>13.194444444444445</v>
      </c>
      <c r="F26" s="6" t="s">
        <v>0</v>
      </c>
      <c r="G26" s="9">
        <f t="shared" si="0"/>
        <v>4.7500000000000001E-2</v>
      </c>
      <c r="H26" s="8" t="s">
        <v>1</v>
      </c>
      <c r="I26" s="24">
        <v>0.246</v>
      </c>
      <c r="L26" s="35">
        <v>47.5</v>
      </c>
      <c r="M26" s="31" t="s">
        <v>47</v>
      </c>
      <c r="N26" s="32"/>
    </row>
    <row r="27" spans="2:14" x14ac:dyDescent="0.25">
      <c r="B27" s="17" t="s">
        <v>19</v>
      </c>
      <c r="C27" s="18">
        <v>1</v>
      </c>
      <c r="D27" s="18" t="s">
        <v>26</v>
      </c>
      <c r="E27" s="5">
        <f>C27*L27/$G$35/1000</f>
        <v>12.777777777777777</v>
      </c>
      <c r="F27" s="6" t="s">
        <v>0</v>
      </c>
      <c r="G27" s="9">
        <f t="shared" si="0"/>
        <v>4.5999999999999992E-2</v>
      </c>
      <c r="H27" s="8" t="s">
        <v>1</v>
      </c>
      <c r="I27" s="24">
        <v>0.27200000000000002</v>
      </c>
      <c r="L27" s="33">
        <v>46</v>
      </c>
      <c r="M27" s="25" t="s">
        <v>34</v>
      </c>
      <c r="N27" s="25"/>
    </row>
    <row r="28" spans="2:14" x14ac:dyDescent="0.25">
      <c r="B28" s="17" t="s">
        <v>20</v>
      </c>
      <c r="C28" s="18">
        <v>1</v>
      </c>
      <c r="D28" s="18" t="s">
        <v>26</v>
      </c>
      <c r="E28" s="5">
        <f>C28*L28/$G$35/1000</f>
        <v>12.222222222222223</v>
      </c>
      <c r="F28" s="6" t="s">
        <v>0</v>
      </c>
      <c r="G28" s="9">
        <f t="shared" si="0"/>
        <v>4.4000000000000004E-2</v>
      </c>
      <c r="H28" s="8" t="s">
        <v>1</v>
      </c>
      <c r="I28" s="24">
        <v>0.313</v>
      </c>
      <c r="L28" s="33">
        <v>44</v>
      </c>
      <c r="M28" s="25" t="s">
        <v>34</v>
      </c>
      <c r="N28" s="25"/>
    </row>
    <row r="29" spans="2:14" ht="30" x14ac:dyDescent="0.25">
      <c r="B29" s="17" t="s">
        <v>21</v>
      </c>
      <c r="C29" s="18">
        <v>1</v>
      </c>
      <c r="D29" s="18" t="s">
        <v>26</v>
      </c>
      <c r="E29" s="36">
        <f>C29*L29/$G$35/1000</f>
        <v>3.6500000000000004</v>
      </c>
      <c r="F29" s="37" t="s">
        <v>0</v>
      </c>
      <c r="G29" s="38">
        <f t="shared" si="0"/>
        <v>1.3140000000000001E-2</v>
      </c>
      <c r="H29" s="39" t="s">
        <v>1</v>
      </c>
      <c r="I29" s="24">
        <f>105*$G$35</f>
        <v>0.378</v>
      </c>
      <c r="L29" s="33">
        <v>13.14</v>
      </c>
      <c r="M29" s="31" t="s">
        <v>48</v>
      </c>
      <c r="N29" s="32"/>
    </row>
    <row r="30" spans="2:14" x14ac:dyDescent="0.25">
      <c r="B30" s="17" t="s">
        <v>22</v>
      </c>
      <c r="C30" s="18">
        <v>1</v>
      </c>
      <c r="D30" s="18" t="s">
        <v>25</v>
      </c>
      <c r="E30" s="6">
        <v>11.631</v>
      </c>
      <c r="F30" s="6" t="s">
        <v>0</v>
      </c>
      <c r="G30" s="9">
        <f t="shared" si="0"/>
        <v>4.1871600000000002E-2</v>
      </c>
      <c r="H30" s="8" t="s">
        <v>1</v>
      </c>
      <c r="I30" s="24">
        <v>0.33500000000000002</v>
      </c>
      <c r="L30" s="33">
        <v>40.200000000000003</v>
      </c>
      <c r="M30" s="25" t="s">
        <v>34</v>
      </c>
      <c r="N30" s="25"/>
    </row>
    <row r="31" spans="2:14" x14ac:dyDescent="0.25">
      <c r="B31" s="17" t="s">
        <v>23</v>
      </c>
      <c r="C31" s="18">
        <v>1</v>
      </c>
      <c r="D31" s="18" t="s">
        <v>0</v>
      </c>
      <c r="E31" s="6">
        <v>1</v>
      </c>
      <c r="F31" s="6" t="s">
        <v>0</v>
      </c>
      <c r="G31" s="9">
        <f t="shared" si="0"/>
        <v>3.5999999999999999E-3</v>
      </c>
      <c r="H31" s="8" t="s">
        <v>1</v>
      </c>
      <c r="I31" s="24">
        <v>0.125</v>
      </c>
      <c r="L31" s="25"/>
      <c r="M31" s="25"/>
      <c r="N31" s="25"/>
    </row>
    <row r="32" spans="2:14" ht="15.75" thickBot="1" x14ac:dyDescent="0.3">
      <c r="B32" s="19" t="s">
        <v>24</v>
      </c>
      <c r="C32" s="20">
        <v>1</v>
      </c>
      <c r="D32" s="20" t="s">
        <v>26</v>
      </c>
      <c r="E32" s="10">
        <v>0.69699999999999995</v>
      </c>
      <c r="F32" s="10" t="s">
        <v>0</v>
      </c>
      <c r="G32" s="11">
        <f t="shared" si="0"/>
        <v>2.5091999999999996E-3</v>
      </c>
      <c r="H32" s="12" t="s">
        <v>1</v>
      </c>
      <c r="I32" s="40">
        <f>I24</f>
        <v>0.187</v>
      </c>
      <c r="L32" s="25"/>
      <c r="M32" s="25" t="s">
        <v>37</v>
      </c>
      <c r="N32" s="25"/>
    </row>
    <row r="34" spans="2:9" ht="15" customHeight="1" x14ac:dyDescent="0.25">
      <c r="B34" s="64" t="s">
        <v>45</v>
      </c>
      <c r="C34" s="65"/>
      <c r="D34" s="65"/>
      <c r="E34" s="65"/>
      <c r="F34" s="65"/>
      <c r="G34" s="65"/>
      <c r="H34" s="65"/>
      <c r="I34" s="66"/>
    </row>
    <row r="35" spans="2:9" x14ac:dyDescent="0.25">
      <c r="B35" s="26"/>
      <c r="C35" s="27"/>
      <c r="D35" s="27"/>
      <c r="E35" s="26">
        <v>1</v>
      </c>
      <c r="F35" s="28" t="s">
        <v>0</v>
      </c>
      <c r="G35" s="29">
        <v>3.5999999999999999E-3</v>
      </c>
      <c r="H35" s="28" t="s">
        <v>1</v>
      </c>
      <c r="I35" s="28"/>
    </row>
  </sheetData>
  <mergeCells count="11">
    <mergeCell ref="B34:I34"/>
    <mergeCell ref="C7:D7"/>
    <mergeCell ref="E7:F7"/>
    <mergeCell ref="G7:H7"/>
    <mergeCell ref="B6:D6"/>
    <mergeCell ref="E6:H6"/>
    <mergeCell ref="B1:I1"/>
    <mergeCell ref="B2:I2"/>
    <mergeCell ref="B3:I3"/>
    <mergeCell ref="B5:I5"/>
    <mergeCell ref="L5:N5"/>
  </mergeCells>
  <hyperlinks>
    <hyperlink ref="M10" r:id="rId1" xr:uid="{939DFBA9-9EE9-4FB2-8B91-8295EE854573}"/>
    <hyperlink ref="M19" r:id="rId2" xr:uid="{8BBEEB15-5728-4695-B965-BD00FDD7C7EB}"/>
    <hyperlink ref="M18" r:id="rId3" xr:uid="{82BF55FA-186E-4A68-AC01-5E356A2DB99E}"/>
    <hyperlink ref="M7" r:id="rId4" xr:uid="{C5CC66B4-E7B8-488E-B205-5588CC78B7D6}"/>
  </hyperlinks>
  <pageMargins left="0.7" right="0.7" top="0.75" bottom="0.75" header="0.3" footer="0.3"/>
  <pageSetup paperSize="9" orientation="portrait" r:id="rId5"/>
</worksheet>
</file>

<file path=docMetadata/LabelInfo.xml><?xml version="1.0" encoding="utf-8"?>
<clbl:labelList xmlns:clbl="http://schemas.microsoft.com/office/2020/mipLabelMetadata">
  <clbl:label id="{98ce3bfb-fff1-481a-835b-0a342757958d}" enabled="1" method="Standard" siteId="{cb6c2492-4a85-4b15-85a1-ed94d47e5849}" removed="0"/>
  <clbl:label id="{af3cd2ba-39fc-428b-a333-80f7eb18b18d}" enabled="1" method="Standard" siteId="{e8b88f3d-222b-4ce5-b9d1-46b0ff9466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 v1</vt:lpstr>
    </vt:vector>
  </TitlesOfParts>
  <Company>ADEME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 Tristan</dc:creator>
  <cp:lastModifiedBy>Yves-Marie ELIOT</cp:lastModifiedBy>
  <dcterms:created xsi:type="dcterms:W3CDTF">2023-01-03T15:32:48Z</dcterms:created>
  <dcterms:modified xsi:type="dcterms:W3CDTF">2026-06-26T11:59:14Z</dcterms:modified>
</cp:coreProperties>
</file>